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2" windowHeight="103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<sst xmlns="http://schemas.openxmlformats.org/spreadsheetml/2006/main" count="69" uniqueCount="62">
  <si>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Steinhart-Hart温度系数计算</t>
  </si>
  <si>
    <t>标准温度</t>
  </si>
  <si>
    <t>测量电阻</t>
  </si>
  <si>
    <t>T1=</t>
  </si>
  <si>
    <t>R1=</t>
  </si>
  <si>
    <t>T2=</t>
  </si>
  <si>
    <t>R2=</t>
  </si>
  <si>
    <t>T3=</t>
  </si>
  <si>
    <t>R3=</t>
  </si>
  <si>
    <t>T1K=</t>
  </si>
  <si>
    <t>T2K=</t>
  </si>
  <si>
    <t>Steinhart-Hart温度系数</t>
  </si>
  <si>
    <t>T3K=</t>
  </si>
  <si>
    <t>A=</t>
  </si>
  <si>
    <t>e-3</t>
  </si>
  <si>
    <t>B=</t>
  </si>
  <si>
    <t>e-4</t>
  </si>
  <si>
    <t>A1=</t>
  </si>
  <si>
    <t>C=</t>
  </si>
  <si>
    <t>e-7</t>
  </si>
  <si>
    <t>Z=</t>
  </si>
  <si>
    <t>Y=</t>
  </si>
  <si>
    <t>X=</t>
  </si>
  <si>
    <t>Ω</t>
  </si>
  <si>
    <t>W=</t>
  </si>
  <si>
    <t>LnR=</t>
  </si>
  <si>
    <t>V=</t>
  </si>
  <si>
    <t>LnR^3=</t>
  </si>
  <si>
    <t>U=</t>
  </si>
  <si>
    <t>T=</t>
  </si>
  <si>
    <t>℃</t>
  </si>
  <si>
    <t>C3a</t>
  </si>
  <si>
    <t>C2a</t>
  </si>
  <si>
    <t>C1a</t>
  </si>
  <si>
    <t>南京华巨电子有限公司</t>
  </si>
  <si>
    <r>
      <rPr>
        <b/>
        <sz val="12"/>
        <rFont val="宋体"/>
        <family val="0"/>
      </rPr>
      <t>电话</t>
    </r>
    <r>
      <rPr>
        <b/>
        <sz val="12"/>
        <rFont val="新細明體"/>
        <family val="1"/>
      </rPr>
      <t>：</t>
    </r>
  </si>
  <si>
    <t>025-52157721</t>
  </si>
  <si>
    <r>
      <rPr>
        <b/>
        <sz val="12"/>
        <rFont val="宋体"/>
        <family val="0"/>
      </rPr>
      <t>传</t>
    </r>
    <r>
      <rPr>
        <b/>
        <sz val="12"/>
        <rFont val="新細明體"/>
        <family val="1"/>
      </rPr>
      <t>真：</t>
    </r>
  </si>
  <si>
    <t>025-52157065</t>
  </si>
  <si>
    <t>025-52153380</t>
  </si>
  <si>
    <t>025-52153215</t>
  </si>
  <si>
    <t>网址：</t>
  </si>
  <si>
    <t>www.sinochip.net</t>
  </si>
  <si>
    <t>网站:</t>
  </si>
  <si>
    <t>www.thermistors.com.cn</t>
  </si>
  <si>
    <r>
      <t>技术支持：Q</t>
    </r>
    <r>
      <rPr>
        <sz val="12"/>
        <rFont val="宋体"/>
        <family val="0"/>
      </rPr>
      <t>Q:67267123</t>
    </r>
  </si>
  <si>
    <t>温度输出</t>
  </si>
  <si>
    <t>C3a</t>
  </si>
  <si>
    <t>C1a</t>
  </si>
  <si>
    <t>黄色为输入区可以修改，其他地方不可以修改，红色为结果输出区域</t>
  </si>
  <si>
    <t>T=</t>
  </si>
  <si>
    <t>R=</t>
  </si>
  <si>
    <t>LnR</t>
  </si>
  <si>
    <t>阻值输出</t>
  </si>
  <si>
    <t>m</t>
  </si>
  <si>
    <t>n</t>
  </si>
  <si>
    <t>R=</t>
  </si>
  <si>
    <t>下表黄色区域为阻值输入区</t>
  </si>
  <si>
    <t>下表黄色为温度输入区</t>
  </si>
  <si>
    <r>
      <t>B</t>
    </r>
    <r>
      <rPr>
        <vertAlign val="subscript"/>
        <sz val="12"/>
        <color indexed="10"/>
        <rFont val="宋体"/>
        <family val="0"/>
      </rPr>
      <t>T1/T2</t>
    </r>
    <r>
      <rPr>
        <sz val="12"/>
        <color indexed="10"/>
        <rFont val="宋体"/>
        <family val="0"/>
      </rPr>
      <t>=</t>
    </r>
  </si>
  <si>
    <r>
      <t>B</t>
    </r>
    <r>
      <rPr>
        <vertAlign val="subscript"/>
        <sz val="12"/>
        <color indexed="10"/>
        <rFont val="宋体"/>
        <family val="0"/>
      </rPr>
      <t>T1/T3</t>
    </r>
    <r>
      <rPr>
        <sz val="12"/>
        <color indexed="10"/>
        <rFont val="宋体"/>
        <family val="0"/>
      </rPr>
      <t>=</t>
    </r>
  </si>
  <si>
    <t>热敏电阻温度计算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</si>
</sst>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_);[Red]\(0.000\)"/>
    <numFmt numFmtId="178" formatCode="0.00_ "/>
    <numFmt numFmtId="179" formatCode="_-* #,##0_-;\-* #,##0_-;_-* &quot;-&quot;_-;_-@_-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#,##0_ "/>
    <numFmt numFmtId="184" formatCode="0.0_ "/>
    <numFmt numFmtId="185" formatCode="0_ "/>
    <numFmt numFmtId="186" formatCode="0.000000E+00"/>
    <numFmt numFmtId="187" formatCode="0.0000"/>
    <numFmt numFmtId="188" formatCode="0.000_ "/>
    <numFmt numFmtId="189" formatCode="#,##0.0_ "/>
    <numFmt numFmtId="190" formatCode="#,##0.0000_ "/>
    <numFmt numFmtId="191" formatCode="0.0000_ "/>
    <numFmt numFmtId="192" formatCode="0.0%"/>
    <numFmt numFmtId="193" formatCode="0.000"/>
    <numFmt numFmtId="194" formatCode="#,##0.0000"/>
    <numFmt numFmtId="195" formatCode="General_)"/>
    <numFmt numFmtId="196" formatCode="0.0000000000000000_ "/>
    <numFmt numFmtId="197" formatCode="0.00000000000000000000000_ "/>
    <numFmt numFmtId="198" formatCode="#,##0.000_ "/>
    <numFmt numFmtId="199" formatCode="0.00000000000000000E+00"/>
    <numFmt numFmtId="200" formatCode="0.00000000000000000000E+00"/>
    <numFmt numFmtId="201" formatCode="0.00000000_ "/>
    <numFmt numFmtId="202" formatCode="0.000000_ "/>
    <numFmt numFmtId="203" formatCode="0.00000_ "/>
  </numFmts>
  <fonts count="58">
    <font>
      <sz val="1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b/>
      <sz val="28"/>
      <color indexed="48"/>
      <name val="新細明體"/>
      <family val="1"/>
    </font>
    <font>
      <b/>
      <sz val="28"/>
      <color indexed="48"/>
      <name val="华文中宋"/>
      <family val="0"/>
    </font>
    <font>
      <b/>
      <sz val="12"/>
      <name val="宋体"/>
      <family val="0"/>
    </font>
    <font>
      <sz val="10"/>
      <name val="Courier"/>
      <family val="3"/>
    </font>
    <font>
      <sz val="12"/>
      <color indexed="10"/>
      <name val="宋体"/>
      <family val="0"/>
    </font>
    <font>
      <vertAlign val="subscript"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0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" fillId="0" borderId="0">
      <alignment/>
      <protection/>
    </xf>
    <xf numFmtId="195" fontId="1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195" fontId="10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1" fontId="5" fillId="0" borderId="0" xfId="41" applyNumberFormat="1" applyFont="1" applyBorder="1" applyAlignment="1" applyProtection="1">
      <alignment/>
      <protection hidden="1"/>
    </xf>
    <xf numFmtId="1" fontId="5" fillId="0" borderId="0" xfId="41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55" fillId="0" borderId="0" xfId="0" applyFont="1" applyBorder="1" applyAlignment="1" applyProtection="1">
      <alignment horizontal="right" vertical="center"/>
      <protection hidden="1"/>
    </xf>
    <xf numFmtId="0" fontId="56" fillId="0" borderId="0" xfId="0" applyFont="1" applyBorder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horizontal="right" vertical="center"/>
      <protection hidden="1"/>
    </xf>
    <xf numFmtId="0" fontId="0" fillId="33" borderId="9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5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55" fillId="0" borderId="0" xfId="0" applyFont="1" applyAlignment="1" applyProtection="1">
      <alignment horizontal="right" vertical="center"/>
      <protection hidden="1"/>
    </xf>
    <xf numFmtId="176" fontId="57" fillId="0" borderId="9" xfId="0" applyNumberFormat="1" applyFont="1" applyFill="1" applyBorder="1" applyAlignment="1" applyProtection="1">
      <alignment horizontal="center" vertical="center"/>
      <protection hidden="1"/>
    </xf>
    <xf numFmtId="0" fontId="57" fillId="0" borderId="9" xfId="0" applyFont="1" applyBorder="1" applyAlignment="1" applyProtection="1">
      <alignment horizontal="center" vertical="center"/>
      <protection hidden="1"/>
    </xf>
    <xf numFmtId="0" fontId="57" fillId="0" borderId="9" xfId="0" applyFont="1" applyFill="1" applyBorder="1" applyAlignment="1" applyProtection="1">
      <alignment horizontal="center" vertical="center"/>
      <protection hidden="1"/>
    </xf>
    <xf numFmtId="0" fontId="57" fillId="0" borderId="11" xfId="0" applyFont="1" applyFill="1" applyBorder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8" fillId="0" borderId="0" xfId="41" applyFont="1" applyBorder="1" applyAlignment="1" applyProtection="1">
      <alignment horizontal="center" vertical="center"/>
      <protection hidden="1"/>
    </xf>
    <xf numFmtId="0" fontId="7" fillId="0" borderId="0" xfId="41" applyFont="1" applyBorder="1" applyAlignment="1" applyProtection="1">
      <alignment horizontal="center" vertical="center"/>
      <protection hidden="1"/>
    </xf>
    <xf numFmtId="1" fontId="5" fillId="0" borderId="0" xfId="41" applyNumberFormat="1" applyFont="1" applyBorder="1" applyAlignment="1" applyProtection="1">
      <alignment horizontal="center"/>
      <protection hidden="1"/>
    </xf>
    <xf numFmtId="1" fontId="42" fillId="0" borderId="0" xfId="47" applyNumberFormat="1" applyFont="1" applyBorder="1" applyAlignment="1" applyProtection="1">
      <alignment horizontal="center"/>
      <protection hidden="1"/>
    </xf>
    <xf numFmtId="0" fontId="57" fillId="0" borderId="0" xfId="0" applyFont="1" applyFill="1" applyBorder="1" applyAlignment="1" applyProtection="1">
      <alignment horizontal="center" vertical="center"/>
      <protection hidden="1"/>
    </xf>
    <xf numFmtId="185" fontId="57" fillId="0" borderId="0" xfId="0" applyNumberFormat="1" applyFont="1" applyBorder="1" applyAlignment="1" applyProtection="1">
      <alignment horizontal="center" vertical="center"/>
      <protection hidden="1"/>
    </xf>
    <xf numFmtId="185" fontId="5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</cellXfs>
  <cellStyles count="61">
    <cellStyle name="Normal" xfId="0"/>
    <cellStyle name="ColLevel_0" xfId="2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4" xfId="44"/>
    <cellStyle name="常规 5" xfId="45"/>
    <cellStyle name="常规 6" xfId="46"/>
    <cellStyle name="Hyperlink" xfId="47"/>
    <cellStyle name="超链接 2" xfId="48"/>
    <cellStyle name="超链接 3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千位分隔[0] 2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一般_1B-332 (B=3600)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12</xdr:row>
      <xdr:rowOff>66675</xdr:rowOff>
    </xdr:from>
    <xdr:to>
      <xdr:col>5</xdr:col>
      <xdr:colOff>1228725</xdr:colOff>
      <xdr:row>14</xdr:row>
      <xdr:rowOff>219075</xdr:rowOff>
    </xdr:to>
    <xdr:pic>
      <xdr:nvPicPr>
        <xdr:cNvPr id="1" name="Picture 1" descr="图形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486150"/>
          <a:ext cx="4191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0</xdr:row>
      <xdr:rowOff>733425</xdr:rowOff>
    </xdr:to>
    <xdr:pic>
      <xdr:nvPicPr>
        <xdr:cNvPr id="2" name="图片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914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chip.net/" TargetMode="External" /><Relationship Id="rId2" Type="http://schemas.openxmlformats.org/officeDocument/2006/relationships/hyperlink" Target="http://www.thermistors.com.cn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="70" zoomScaleNormal="70" zoomScaleSheetLayoutView="100" zoomScalePageLayoutView="0" workbookViewId="0" topLeftCell="A1">
      <selection activeCell="A7" sqref="A7:IV7"/>
    </sheetView>
  </sheetViews>
  <sheetFormatPr defaultColWidth="0" defaultRowHeight="14.25" zeroHeight="1"/>
  <cols>
    <col min="1" max="1" width="1.37890625" style="1" customWidth="1"/>
    <col min="2" max="2" width="9.00390625" style="1" customWidth="1"/>
    <col min="3" max="3" width="20.625" style="1" customWidth="1"/>
    <col min="4" max="5" width="9.00390625" style="1" customWidth="1"/>
    <col min="6" max="6" width="21.625" style="1" customWidth="1"/>
    <col min="7" max="7" width="9.00390625" style="1" customWidth="1"/>
    <col min="8" max="8" width="1.37890625" style="1" customWidth="1"/>
    <col min="9" max="9" width="12.25390625" style="1" hidden="1" customWidth="1"/>
    <col min="10" max="16384" width="12.75390625" style="1" hidden="1" customWidth="1"/>
  </cols>
  <sheetData>
    <row r="1" spans="2:7" ht="58.5" customHeight="1">
      <c r="B1" s="34" t="s">
        <v>34</v>
      </c>
      <c r="C1" s="35"/>
      <c r="D1" s="35"/>
      <c r="E1" s="35"/>
      <c r="F1" s="35"/>
      <c r="G1" s="35"/>
    </row>
    <row r="2" spans="2:8" ht="15.75">
      <c r="B2" s="2" t="s">
        <v>35</v>
      </c>
      <c r="C2" s="36" t="s">
        <v>39</v>
      </c>
      <c r="D2" s="36"/>
      <c r="E2" s="2" t="s">
        <v>35</v>
      </c>
      <c r="F2" s="36" t="s">
        <v>36</v>
      </c>
      <c r="G2" s="36"/>
      <c r="H2" s="3"/>
    </row>
    <row r="3" spans="2:8" ht="15.75">
      <c r="B3" s="2" t="s">
        <v>35</v>
      </c>
      <c r="C3" s="36" t="s">
        <v>40</v>
      </c>
      <c r="D3" s="36"/>
      <c r="E3" s="2" t="s">
        <v>37</v>
      </c>
      <c r="F3" s="36" t="s">
        <v>38</v>
      </c>
      <c r="G3" s="36"/>
      <c r="H3" s="3"/>
    </row>
    <row r="4" spans="2:7" ht="15.75">
      <c r="B4" s="2" t="s">
        <v>41</v>
      </c>
      <c r="C4" s="37" t="s">
        <v>42</v>
      </c>
      <c r="D4" s="36"/>
      <c r="E4" s="2" t="s">
        <v>43</v>
      </c>
      <c r="F4" s="37" t="s">
        <v>44</v>
      </c>
      <c r="G4" s="36"/>
    </row>
    <row r="5" spans="2:7" ht="15">
      <c r="B5" s="33" t="s">
        <v>45</v>
      </c>
      <c r="C5" s="33"/>
      <c r="D5" s="33"/>
      <c r="E5" s="33"/>
      <c r="F5" s="33"/>
      <c r="G5" s="33"/>
    </row>
    <row r="6" spans="2:10" ht="15.75">
      <c r="B6" s="28" t="s">
        <v>49</v>
      </c>
      <c r="C6" s="29"/>
      <c r="D6" s="29"/>
      <c r="E6" s="29"/>
      <c r="F6" s="29"/>
      <c r="G6" s="29"/>
      <c r="I6" s="3"/>
      <c r="J6" s="3"/>
    </row>
    <row r="7" spans="1:7" ht="24" customHeight="1">
      <c r="A7" s="32" t="s">
        <v>0</v>
      </c>
      <c r="B7" s="32"/>
      <c r="C7" s="32"/>
      <c r="D7" s="32"/>
      <c r="E7" s="32"/>
      <c r="F7" s="32"/>
      <c r="G7" s="32"/>
    </row>
    <row r="8" spans="1:6" ht="21.75" customHeight="1">
      <c r="A8" s="4"/>
      <c r="B8" s="5"/>
      <c r="C8" s="5" t="s">
        <v>1</v>
      </c>
      <c r="D8" s="5"/>
      <c r="E8" s="5"/>
      <c r="F8" s="5" t="s">
        <v>2</v>
      </c>
    </row>
    <row r="9" spans="1:6" ht="21.75" customHeight="1">
      <c r="A9" s="4"/>
      <c r="B9" s="6" t="s">
        <v>3</v>
      </c>
      <c r="C9" s="15">
        <v>25</v>
      </c>
      <c r="D9" s="4"/>
      <c r="E9" s="6" t="s">
        <v>4</v>
      </c>
      <c r="F9" s="15">
        <v>10000</v>
      </c>
    </row>
    <row r="10" spans="1:6" ht="21.75" customHeight="1">
      <c r="A10" s="4"/>
      <c r="B10" s="6" t="s">
        <v>5</v>
      </c>
      <c r="C10" s="15">
        <v>50</v>
      </c>
      <c r="D10" s="4"/>
      <c r="E10" s="6" t="s">
        <v>6</v>
      </c>
      <c r="F10" s="16">
        <v>3588.2</v>
      </c>
    </row>
    <row r="11" spans="1:6" ht="21.75" customHeight="1">
      <c r="A11" s="4"/>
      <c r="B11" s="6" t="s">
        <v>7</v>
      </c>
      <c r="C11" s="15">
        <v>85</v>
      </c>
      <c r="D11" s="4"/>
      <c r="E11" s="6" t="s">
        <v>8</v>
      </c>
      <c r="F11" s="15">
        <v>1058</v>
      </c>
    </row>
    <row r="12" spans="1:6" ht="21.75" customHeight="1">
      <c r="A12" s="5"/>
      <c r="B12" s="5"/>
      <c r="C12" s="5"/>
      <c r="D12" s="5"/>
      <c r="E12" s="5"/>
      <c r="F12" s="5"/>
    </row>
    <row r="13" spans="1:7" ht="21.75" customHeight="1">
      <c r="A13" s="5"/>
      <c r="B13" s="30"/>
      <c r="C13" s="30"/>
      <c r="D13" s="30"/>
      <c r="E13" s="30"/>
      <c r="F13" s="30"/>
      <c r="G13" s="30"/>
    </row>
    <row r="14" spans="1:7" ht="21.75" customHeight="1">
      <c r="A14" s="5"/>
      <c r="B14" s="30"/>
      <c r="C14" s="30"/>
      <c r="D14" s="30"/>
      <c r="E14" s="30"/>
      <c r="F14" s="30"/>
      <c r="G14" s="30"/>
    </row>
    <row r="15" spans="1:7" ht="21.75" customHeight="1">
      <c r="A15" s="5"/>
      <c r="B15" s="30"/>
      <c r="C15" s="30"/>
      <c r="D15" s="30"/>
      <c r="E15" s="30"/>
      <c r="F15" s="30"/>
      <c r="G15" s="30"/>
    </row>
    <row r="16" spans="1:7" ht="21.75" customHeight="1">
      <c r="A16" s="5"/>
      <c r="B16" s="30"/>
      <c r="C16" s="30"/>
      <c r="D16" s="30"/>
      <c r="E16" s="30"/>
      <c r="F16" s="30"/>
      <c r="G16" s="30"/>
    </row>
    <row r="17" spans="1:7" ht="21.75" customHeight="1">
      <c r="A17" s="5"/>
      <c r="B17" s="23" t="s">
        <v>59</v>
      </c>
      <c r="C17" s="39">
        <f>(273.15+C9)*(273.15+C10)*LN(F9/F10)/(C10-C9)</f>
        <v>3949.9812921692665</v>
      </c>
      <c r="D17" s="39"/>
      <c r="E17" s="9"/>
      <c r="F17" s="10" t="s">
        <v>11</v>
      </c>
      <c r="G17" s="11"/>
    </row>
    <row r="18" spans="1:7" ht="21.75" customHeight="1">
      <c r="A18" s="4"/>
      <c r="B18" s="41"/>
      <c r="C18" s="29"/>
      <c r="D18" s="29"/>
      <c r="E18" s="9" t="s">
        <v>13</v>
      </c>
      <c r="F18" s="26">
        <f>C146*1000</f>
        <v>1.155176069045789</v>
      </c>
      <c r="G18" s="11" t="s">
        <v>14</v>
      </c>
    </row>
    <row r="19" spans="1:9" ht="21.75" customHeight="1">
      <c r="A19" s="4"/>
      <c r="C19" s="29"/>
      <c r="D19" s="29"/>
      <c r="E19" s="9" t="s">
        <v>15</v>
      </c>
      <c r="F19" s="27">
        <f>C145*10000</f>
        <v>2.301394880058779</v>
      </c>
      <c r="G19" s="11" t="s">
        <v>16</v>
      </c>
      <c r="I19" s="20"/>
    </row>
    <row r="20" spans="1:7" ht="21.75" customHeight="1">
      <c r="A20" s="4"/>
      <c r="B20" s="23" t="s">
        <v>60</v>
      </c>
      <c r="C20" s="40">
        <f>(273.15+C9)*(273.15+C11)*LN(F9/F11)/(C11-C9)</f>
        <v>3997.5864276104435</v>
      </c>
      <c r="D20" s="40"/>
      <c r="E20" s="9" t="s">
        <v>18</v>
      </c>
      <c r="F20" s="26">
        <f>C144*10000000</f>
        <v>1.0133836930089828</v>
      </c>
      <c r="G20" s="11" t="s">
        <v>19</v>
      </c>
    </row>
    <row r="21" spans="1:4" ht="21.75" customHeight="1">
      <c r="A21" s="4"/>
      <c r="B21" s="9"/>
      <c r="C21" s="38"/>
      <c r="D21" s="22"/>
    </row>
    <row r="22" spans="1:7" ht="21.75" customHeight="1">
      <c r="A22" s="4"/>
      <c r="B22" s="32" t="s">
        <v>61</v>
      </c>
      <c r="C22" s="32"/>
      <c r="D22" s="32"/>
      <c r="E22" s="32"/>
      <c r="F22" s="32"/>
      <c r="G22" s="32"/>
    </row>
    <row r="23" spans="1:7" ht="21.75" customHeight="1">
      <c r="A23" s="4"/>
      <c r="B23" s="31" t="s">
        <v>58</v>
      </c>
      <c r="C23" s="31"/>
      <c r="D23" s="31"/>
      <c r="E23" s="31" t="s">
        <v>57</v>
      </c>
      <c r="F23" s="31"/>
      <c r="G23" s="31"/>
    </row>
    <row r="24" spans="1:7" ht="21.75" customHeight="1">
      <c r="A24" s="4"/>
      <c r="E24" s="18" t="s">
        <v>56</v>
      </c>
      <c r="F24" s="15">
        <v>10000</v>
      </c>
      <c r="G24" s="1" t="s">
        <v>23</v>
      </c>
    </row>
    <row r="25" spans="1:6" ht="21.75" customHeight="1">
      <c r="A25" s="4"/>
      <c r="B25" s="12" t="s">
        <v>50</v>
      </c>
      <c r="C25" s="15">
        <v>15</v>
      </c>
      <c r="D25" s="21" t="s">
        <v>30</v>
      </c>
      <c r="E25" s="12" t="s">
        <v>25</v>
      </c>
      <c r="F25" s="7">
        <f>LN(F24)</f>
        <v>9.210340371976184</v>
      </c>
    </row>
    <row r="26" spans="1:6" ht="21.75" customHeight="1">
      <c r="A26" s="4"/>
      <c r="B26" s="12" t="s">
        <v>52</v>
      </c>
      <c r="C26" s="7">
        <f>(-(C148/2)-((C148/2)^2+(C147/3)^3)^(1/2))^(1/3)+(-(C148/2)+((C148/2)^2+(C147/3)^3)^(1/2))^(1/3)</f>
        <v>9.662869739748658</v>
      </c>
      <c r="E26" s="12" t="s">
        <v>27</v>
      </c>
      <c r="F26" s="7">
        <f>F25^3</f>
        <v>781.3165794406951</v>
      </c>
    </row>
    <row r="27" spans="1:8" ht="21.75" customHeight="1">
      <c r="A27" s="4"/>
      <c r="B27" s="18"/>
      <c r="C27" s="17" t="s">
        <v>53</v>
      </c>
      <c r="F27" s="13" t="s">
        <v>46</v>
      </c>
      <c r="G27" s="11"/>
      <c r="H27" s="12"/>
    </row>
    <row r="28" spans="1:8" ht="21.75" customHeight="1">
      <c r="A28" s="4"/>
      <c r="B28" s="19" t="s">
        <v>51</v>
      </c>
      <c r="C28" s="25">
        <f>EXP(C26)</f>
        <v>15722.84044818254</v>
      </c>
      <c r="D28" s="22" t="s">
        <v>23</v>
      </c>
      <c r="E28" s="14" t="s">
        <v>29</v>
      </c>
      <c r="F28" s="24">
        <f>1/(F129+F130*F25+F131*F26)-273.15</f>
        <v>24.999999999999943</v>
      </c>
      <c r="G28" s="11" t="s">
        <v>30</v>
      </c>
      <c r="H28" s="12"/>
    </row>
    <row r="29" spans="1:8" ht="15.75" customHeight="1">
      <c r="A29" s="4"/>
      <c r="D29" s="4"/>
      <c r="H29" s="12"/>
    </row>
    <row r="30" spans="1:8" ht="21.75" customHeight="1" hidden="1">
      <c r="A30" s="4"/>
      <c r="D30" s="4"/>
      <c r="H30" s="12"/>
    </row>
    <row r="31" spans="1:4" ht="21.75" customHeight="1" hidden="1">
      <c r="A31" s="4"/>
      <c r="D31" s="4"/>
    </row>
    <row r="32" spans="1:4" ht="21.75" customHeight="1" hidden="1">
      <c r="A32" s="4"/>
      <c r="D32" s="4"/>
    </row>
    <row r="33" spans="1:4" ht="15" hidden="1">
      <c r="A33" s="4"/>
      <c r="D33" s="4"/>
    </row>
    <row r="34" ht="15" hidden="1"/>
    <row r="35" ht="15" hidden="1"/>
    <row r="36" spans="2:3" ht="15" hidden="1">
      <c r="B36" s="18"/>
      <c r="C36" s="5"/>
    </row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spans="1:8" ht="21.75" customHeight="1" hidden="1">
      <c r="A78" s="4"/>
      <c r="D78" s="4"/>
      <c r="H78" s="12"/>
    </row>
    <row r="79" spans="1:4" ht="21.75" customHeight="1" hidden="1">
      <c r="A79" s="4"/>
      <c r="D79" s="4"/>
    </row>
    <row r="80" spans="1:4" ht="21.75" customHeight="1" hidden="1">
      <c r="A80" s="4"/>
      <c r="D80" s="4"/>
    </row>
    <row r="81" spans="1:4" ht="15" hidden="1">
      <c r="A81" s="4"/>
      <c r="D81" s="4"/>
    </row>
    <row r="82" ht="15" hidden="1"/>
    <row r="83" ht="15" hidden="1"/>
    <row r="84" spans="2:3" ht="15" hidden="1">
      <c r="B84" s="18"/>
      <c r="C84" s="5"/>
    </row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spans="2:6" ht="15" hidden="1">
      <c r="B129" s="6" t="s">
        <v>9</v>
      </c>
      <c r="C129" s="7">
        <f>C9+273.15</f>
        <v>298.15</v>
      </c>
      <c r="E129" s="8" t="s">
        <v>48</v>
      </c>
      <c r="F129" s="7">
        <f>F18/1000</f>
        <v>0.001155176069045789</v>
      </c>
    </row>
    <row r="130" spans="2:6" ht="15" hidden="1">
      <c r="B130" s="6" t="s">
        <v>10</v>
      </c>
      <c r="C130" s="7">
        <f>C10+273.15</f>
        <v>323.15</v>
      </c>
      <c r="E130" s="6" t="s">
        <v>32</v>
      </c>
      <c r="F130" s="7">
        <f>F19/10000</f>
        <v>0.0002301394880058779</v>
      </c>
    </row>
    <row r="131" spans="2:6" ht="15" hidden="1">
      <c r="B131" s="6" t="s">
        <v>12</v>
      </c>
      <c r="C131" s="7">
        <f>C11+273.15</f>
        <v>358.15</v>
      </c>
      <c r="E131" s="6" t="s">
        <v>31</v>
      </c>
      <c r="F131" s="7">
        <f>F20/10000000</f>
        <v>1.0133836930089828E-07</v>
      </c>
    </row>
    <row r="132" spans="2:3" ht="15" hidden="1">
      <c r="B132" s="6"/>
      <c r="C132" s="7"/>
    </row>
    <row r="133" spans="2:3" ht="15" hidden="1">
      <c r="B133" s="6" t="s">
        <v>17</v>
      </c>
      <c r="C133" s="7">
        <f>LN(F9)</f>
        <v>9.210340371976184</v>
      </c>
    </row>
    <row r="134" spans="2:3" ht="15" hidden="1">
      <c r="B134" s="6" t="s">
        <v>17</v>
      </c>
      <c r="C134" s="7">
        <f>LN(F10)</f>
        <v>8.185405962985284</v>
      </c>
    </row>
    <row r="135" spans="2:3" ht="15" hidden="1">
      <c r="B135" s="6" t="s">
        <v>17</v>
      </c>
      <c r="C135" s="7">
        <f>LN(F11)</f>
        <v>6.964135612418245</v>
      </c>
    </row>
    <row r="136" spans="2:3" ht="15" hidden="1">
      <c r="B136" s="6"/>
      <c r="C136" s="7"/>
    </row>
    <row r="137" spans="2:3" ht="15" hidden="1">
      <c r="B137" s="6" t="s">
        <v>20</v>
      </c>
      <c r="C137" s="7">
        <f>C133-C134</f>
        <v>1.0249344089908998</v>
      </c>
    </row>
    <row r="138" spans="2:3" ht="15" hidden="1">
      <c r="B138" s="6" t="s">
        <v>21</v>
      </c>
      <c r="C138" s="7">
        <f>C133-C135</f>
        <v>2.246204759557939</v>
      </c>
    </row>
    <row r="139" spans="2:3" ht="15" hidden="1">
      <c r="B139" s="6" t="s">
        <v>22</v>
      </c>
      <c r="C139" s="7">
        <f>1/C129-1/C130</f>
        <v>0.00025947829449795255</v>
      </c>
    </row>
    <row r="140" spans="2:3" ht="15" hidden="1">
      <c r="B140" s="6" t="s">
        <v>24</v>
      </c>
      <c r="C140" s="7">
        <f>1/C129-1/C131</f>
        <v>0.0005618902305761044</v>
      </c>
    </row>
    <row r="141" spans="2:3" ht="15" hidden="1">
      <c r="B141" s="6" t="s">
        <v>26</v>
      </c>
      <c r="C141" s="7">
        <f>C133^3-C134^3</f>
        <v>232.88725224208497</v>
      </c>
    </row>
    <row r="142" spans="2:3" ht="15" hidden="1">
      <c r="B142" s="6" t="s">
        <v>28</v>
      </c>
      <c r="C142" s="7">
        <f>C133^3-C135^3</f>
        <v>443.56167920570687</v>
      </c>
    </row>
    <row r="143" spans="2:3" ht="15" hidden="1">
      <c r="B143" s="6"/>
      <c r="C143" s="7"/>
    </row>
    <row r="144" spans="2:3" ht="15" hidden="1">
      <c r="B144" s="8" t="s">
        <v>47</v>
      </c>
      <c r="C144" s="7">
        <f>(C139-C137*C140/C138)/(C141-C137*C142/C138)</f>
        <v>1.0133836930089828E-07</v>
      </c>
    </row>
    <row r="145" spans="2:3" ht="15" hidden="1">
      <c r="B145" s="6" t="s">
        <v>32</v>
      </c>
      <c r="C145" s="7">
        <f>(C139-C144*C141)/C137</f>
        <v>0.00023013948800587787</v>
      </c>
    </row>
    <row r="146" spans="2:3" ht="15" hidden="1">
      <c r="B146" s="6" t="s">
        <v>33</v>
      </c>
      <c r="C146" s="7">
        <f>1/C129-C144*C133^3-C145*C133</f>
        <v>0.001155176069045789</v>
      </c>
    </row>
    <row r="147" spans="2:3" ht="15" hidden="1">
      <c r="B147" s="18" t="s">
        <v>54</v>
      </c>
      <c r="C147" s="7">
        <f>C145/C144</f>
        <v>2271.0005064571124</v>
      </c>
    </row>
    <row r="148" spans="2:3" ht="15" hidden="1">
      <c r="B148" s="18" t="s">
        <v>55</v>
      </c>
      <c r="C148" s="7">
        <f>C146/C144-1/((C25+273.15)*C144)</f>
        <v>-22846.614381943466</v>
      </c>
    </row>
    <row r="149" ht="15" hidden="1"/>
    <row r="150" ht="15" hidden="1"/>
    <row r="151" ht="15" hidden="1"/>
    <row r="152" ht="15" hidden="1"/>
  </sheetData>
  <sheetProtection password="E4EA" sheet="1"/>
  <mergeCells count="19">
    <mergeCell ref="C18:D18"/>
    <mergeCell ref="C19:D19"/>
    <mergeCell ref="B16:G16"/>
    <mergeCell ref="B5:G5"/>
    <mergeCell ref="B1:G1"/>
    <mergeCell ref="F2:G2"/>
    <mergeCell ref="F3:G3"/>
    <mergeCell ref="C2:D2"/>
    <mergeCell ref="C3:D3"/>
    <mergeCell ref="C4:D4"/>
    <mergeCell ref="F4:G4"/>
    <mergeCell ref="B6:G6"/>
    <mergeCell ref="B13:G15"/>
    <mergeCell ref="E23:G23"/>
    <mergeCell ref="B23:D23"/>
    <mergeCell ref="A7:G7"/>
    <mergeCell ref="B22:G22"/>
    <mergeCell ref="C17:D17"/>
    <mergeCell ref="C20:D20"/>
  </mergeCells>
  <hyperlinks>
    <hyperlink ref="C4" r:id="rId1" display="www.sinochip.net"/>
    <hyperlink ref="F4" r:id="rId2" display="www.thermistors.com.cn"/>
  </hyperlinks>
  <printOptions/>
  <pageMargins left="0.75" right="0.75" top="1" bottom="1" header="0.51" footer="0.51"/>
  <pageSetup horizontalDpi="203" verticalDpi="203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2013-11-23T10:51:28Z</dcterms:created>
  <dcterms:modified xsi:type="dcterms:W3CDTF">2019-04-27T04:39:40Z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